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10500"/>
  </bookViews>
  <sheets>
    <sheet name="拟聘用名单" sheetId="1" r:id="rId1"/>
  </sheets>
  <definedNames>
    <definedName name="_xlnm._FilterDatabase" localSheetId="0" hidden="1">拟聘用名单!$A$3:$H$8</definedName>
    <definedName name="_xlnm.Print_Area" localSheetId="0">拟聘用名单!$A$1:$P$8</definedName>
    <definedName name="_xlnm.Print_Titles" localSheetId="0">拟聘用名单!$1:$3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<sst xmlns="http://schemas.openxmlformats.org/spreadsheetml/2006/main" count="40" uniqueCount="32">
  <si>
    <t>惠州大亚湾区石化投资集团有限公司2024年招聘
拟聘用人员名单</t>
  </si>
  <si>
    <t>序号</t>
  </si>
  <si>
    <t>姓名</t>
  </si>
  <si>
    <t>应聘公司</t>
  </si>
  <si>
    <t>应聘岗位</t>
  </si>
  <si>
    <t>客观题分数</t>
  </si>
  <si>
    <t>主观题1分数</t>
  </si>
  <si>
    <t>笔试分数占比40%</t>
  </si>
  <si>
    <t>面试分数占比60%</t>
  </si>
  <si>
    <t>总分</t>
  </si>
  <si>
    <t>是否
拟聘用</t>
  </si>
  <si>
    <t>笔试
总分</t>
  </si>
  <si>
    <t>面试考官1分数</t>
  </si>
  <si>
    <t>面试考官2分数</t>
  </si>
  <si>
    <t>面试考官3分数</t>
  </si>
  <si>
    <t>面试考官4分数</t>
  </si>
  <si>
    <t>面试考官5分数</t>
  </si>
  <si>
    <t>面试
总分</t>
  </si>
  <si>
    <t>陈奕佳</t>
  </si>
  <si>
    <t>惠州大亚湾石化公用管廊有限公司</t>
  </si>
  <si>
    <t>运行员</t>
  </si>
  <si>
    <t>拟聘用</t>
  </si>
  <si>
    <t>邱龙涛</t>
  </si>
  <si>
    <t>刘俊延</t>
  </si>
  <si>
    <t>项目管理岗</t>
  </si>
  <si>
    <t>黄伟宸</t>
  </si>
  <si>
    <t>惠州港湾绿色矿产资源有限公司</t>
  </si>
  <si>
    <t>现场管理岗</t>
  </si>
  <si>
    <t>柯佟</t>
  </si>
  <si>
    <t>惠州大亚湾港湾物业管理有限公司</t>
  </si>
  <si>
    <t>运营管理岗</t>
  </si>
  <si>
    <t>核分人：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</si>
</sst>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8" applyNumberFormat="0" applyAlignment="0" applyProtection="0">
      <alignment vertical="center"/>
    </xf>
    <xf numFmtId="0" fontId="13" fillId="5" borderId="9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6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2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11"/>
  <sheetViews>
    <sheetView tabSelected="1" view="pageBreakPreview" zoomScale="115" zoomScaleNormal="100" workbookViewId="0">
      <pane ySplit="3" topLeftCell="A4" activePane="bottomLeft" state="frozen"/>
      <selection/>
      <selection pane="bottomLeft" activeCell="P4" sqref="P4"/>
    </sheetView>
  </sheetViews>
  <sheetFormatPr defaultColWidth="10" defaultRowHeight="14.4"/>
  <cols>
    <col min="1" max="1" width="5.34259259259259" customWidth="1"/>
    <col min="2" max="2" width="10.8796296296296" hidden="1" customWidth="1"/>
    <col min="3" max="3" width="10.8796296296296" customWidth="1"/>
    <col min="4" max="4" width="38.2592592592593" customWidth="1"/>
    <col min="5" max="5" width="16.5185185185185" customWidth="1"/>
    <col min="6" max="7" width="7.5" style="1" hidden="1" customWidth="1"/>
    <col min="8" max="8" width="10.5" hidden="1" customWidth="1"/>
    <col min="9" max="15" width="10.6296296296296" style="3" hidden="1" customWidth="1"/>
    <col min="16" max="16" width="14.3888888888889" style="4" customWidth="1"/>
    <col min="17" max="24" width="10" style="4"/>
  </cols>
  <sheetData>
    <row r="1" ht="43" customHeight="1" spans="1:16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customFormat="1" ht="20" customHeight="1" spans="1:24">
      <c r="A2" s="6" t="s">
        <v>1</v>
      </c>
      <c r="B2" s="6" t="s">
        <v>2</v>
      </c>
      <c r="C2" s="6" t="s">
        <v>2</v>
      </c>
      <c r="D2" s="7" t="s">
        <v>3</v>
      </c>
      <c r="E2" s="6" t="s">
        <v>4</v>
      </c>
      <c r="F2" s="8" t="s">
        <v>5</v>
      </c>
      <c r="G2" s="8" t="s">
        <v>6</v>
      </c>
      <c r="H2" s="9" t="s">
        <v>7</v>
      </c>
      <c r="I2" s="9" t="s">
        <v>8</v>
      </c>
      <c r="J2" s="9"/>
      <c r="K2" s="9"/>
      <c r="L2" s="9"/>
      <c r="M2" s="9"/>
      <c r="N2" s="9"/>
      <c r="O2" s="15" t="s">
        <v>9</v>
      </c>
      <c r="P2" s="16" t="s">
        <v>10</v>
      </c>
      <c r="Q2" s="4"/>
      <c r="R2" s="4"/>
      <c r="S2" s="4"/>
      <c r="T2" s="4"/>
      <c r="U2" s="4"/>
      <c r="V2" s="4"/>
      <c r="W2" s="4"/>
      <c r="X2" s="4"/>
    </row>
    <row r="3" s="1" customFormat="1" ht="20" customHeight="1" spans="1:24">
      <c r="A3" s="6"/>
      <c r="B3" s="6"/>
      <c r="C3" s="6"/>
      <c r="D3" s="10"/>
      <c r="E3" s="6"/>
      <c r="F3" s="11"/>
      <c r="G3" s="11"/>
      <c r="H3" s="12" t="s">
        <v>11</v>
      </c>
      <c r="I3" s="16" t="s">
        <v>12</v>
      </c>
      <c r="J3" s="16" t="s">
        <v>13</v>
      </c>
      <c r="K3" s="16" t="s">
        <v>14</v>
      </c>
      <c r="L3" s="16" t="s">
        <v>15</v>
      </c>
      <c r="M3" s="16" t="s">
        <v>16</v>
      </c>
      <c r="N3" s="16" t="s">
        <v>17</v>
      </c>
      <c r="O3" s="15"/>
      <c r="P3" s="15"/>
      <c r="Q3" s="3"/>
      <c r="R3" s="3"/>
      <c r="S3" s="3"/>
      <c r="T3" s="3"/>
      <c r="U3" s="3"/>
      <c r="V3" s="3"/>
      <c r="W3" s="3"/>
      <c r="X3" s="3"/>
    </row>
    <row r="4" s="2" customFormat="1" ht="20" customHeight="1" spans="1:24">
      <c r="A4" s="13">
        <v>1</v>
      </c>
      <c r="B4" s="13" t="s">
        <v>18</v>
      </c>
      <c r="C4" s="13" t="str">
        <f>REPLACE($B4,2,1,"*")</f>
        <v>陈*佳</v>
      </c>
      <c r="D4" s="13" t="s">
        <v>19</v>
      </c>
      <c r="E4" s="13" t="s">
        <v>20</v>
      </c>
      <c r="F4" s="13">
        <v>62</v>
      </c>
      <c r="G4" s="13">
        <v>92</v>
      </c>
      <c r="H4" s="14">
        <f>F4*0.5+G4*0.5</f>
        <v>77</v>
      </c>
      <c r="I4" s="13">
        <f>8+18+17+40</f>
        <v>83</v>
      </c>
      <c r="J4" s="13">
        <f>8+11+13+41</f>
        <v>73</v>
      </c>
      <c r="K4" s="13">
        <f>7+15+18+44</f>
        <v>84</v>
      </c>
      <c r="L4" s="13">
        <f>8+16+16+38</f>
        <v>78</v>
      </c>
      <c r="M4" s="13">
        <f>9+14+17+45</f>
        <v>85</v>
      </c>
      <c r="N4" s="13">
        <f>AVERAGE(I4:M4)</f>
        <v>80.6</v>
      </c>
      <c r="O4" s="13">
        <f>H4*40%+N4*60%</f>
        <v>79.16</v>
      </c>
      <c r="P4" s="13" t="s">
        <v>21</v>
      </c>
      <c r="Q4" s="4"/>
      <c r="R4" s="4"/>
      <c r="S4" s="4"/>
      <c r="T4" s="4"/>
      <c r="U4" s="4"/>
      <c r="V4" s="4"/>
      <c r="W4" s="4"/>
      <c r="X4" s="4"/>
    </row>
    <row r="5" s="2" customFormat="1" ht="20" customHeight="1" spans="1:24">
      <c r="A5" s="13">
        <v>2</v>
      </c>
      <c r="B5" s="13" t="s">
        <v>22</v>
      </c>
      <c r="C5" s="13" t="str">
        <f>REPLACE($B5,2,1,"*")</f>
        <v>邱*涛</v>
      </c>
      <c r="D5" s="13" t="s">
        <v>19</v>
      </c>
      <c r="E5" s="13" t="s">
        <v>20</v>
      </c>
      <c r="F5" s="13">
        <v>60</v>
      </c>
      <c r="G5" s="13">
        <v>95</v>
      </c>
      <c r="H5" s="14">
        <f>F5*0.5+G5*0.5</f>
        <v>77.5</v>
      </c>
      <c r="I5" s="13">
        <f>8+16+18+40</f>
        <v>82</v>
      </c>
      <c r="J5" s="13">
        <f>7+11+15+40</f>
        <v>73</v>
      </c>
      <c r="K5" s="13">
        <f>8+16+15+40</f>
        <v>79</v>
      </c>
      <c r="L5" s="13">
        <f>8+15+15+40</f>
        <v>78</v>
      </c>
      <c r="M5" s="13">
        <f>9+15+17+42</f>
        <v>83</v>
      </c>
      <c r="N5" s="13">
        <f>AVERAGE(I5:M5)</f>
        <v>79</v>
      </c>
      <c r="O5" s="13">
        <f>H5*40%+N5*60%</f>
        <v>78.4</v>
      </c>
      <c r="P5" s="13" t="s">
        <v>21</v>
      </c>
      <c r="Q5" s="4"/>
      <c r="R5" s="4"/>
      <c r="S5" s="4"/>
      <c r="T5" s="4"/>
      <c r="U5" s="4"/>
      <c r="V5" s="4"/>
      <c r="W5" s="4"/>
      <c r="X5" s="4"/>
    </row>
    <row r="6" s="2" customFormat="1" ht="20" customHeight="1" spans="1:24">
      <c r="A6" s="13">
        <v>3</v>
      </c>
      <c r="B6" s="13" t="s">
        <v>23</v>
      </c>
      <c r="C6" s="13" t="str">
        <f>REPLACE($B6,2,1,"*")</f>
        <v>刘*延</v>
      </c>
      <c r="D6" s="13" t="s">
        <v>19</v>
      </c>
      <c r="E6" s="13" t="s">
        <v>24</v>
      </c>
      <c r="F6" s="13">
        <v>75</v>
      </c>
      <c r="G6" s="13">
        <v>75</v>
      </c>
      <c r="H6" s="14">
        <f>F6*0.5+G6*0.5</f>
        <v>75</v>
      </c>
      <c r="I6" s="13">
        <f>8+18+17+40</f>
        <v>83</v>
      </c>
      <c r="J6" s="13">
        <f>8+16+15+43</f>
        <v>82</v>
      </c>
      <c r="K6" s="13">
        <f>8+16+16+48</f>
        <v>88</v>
      </c>
      <c r="L6" s="13">
        <f>7+13+16+40</f>
        <v>76</v>
      </c>
      <c r="M6" s="13">
        <f>7+15+16+41</f>
        <v>79</v>
      </c>
      <c r="N6" s="13">
        <f>AVERAGE(I6:M6)</f>
        <v>81.6</v>
      </c>
      <c r="O6" s="13">
        <f>H6*40%+N6*60%</f>
        <v>78.96</v>
      </c>
      <c r="P6" s="13" t="s">
        <v>21</v>
      </c>
      <c r="Q6" s="4"/>
      <c r="R6" s="4"/>
      <c r="S6" s="4"/>
      <c r="T6" s="4"/>
      <c r="U6" s="4"/>
      <c r="V6" s="4"/>
      <c r="W6" s="4"/>
      <c r="X6" s="4"/>
    </row>
    <row r="7" s="2" customFormat="1" ht="20" customHeight="1" spans="1:24">
      <c r="A7" s="13">
        <v>4</v>
      </c>
      <c r="B7" s="13" t="s">
        <v>25</v>
      </c>
      <c r="C7" s="13" t="str">
        <f>REPLACE($B7,2,1,"*")</f>
        <v>黄*宸</v>
      </c>
      <c r="D7" s="13" t="s">
        <v>26</v>
      </c>
      <c r="E7" s="13" t="s">
        <v>27</v>
      </c>
      <c r="F7" s="13">
        <v>70</v>
      </c>
      <c r="G7" s="13">
        <v>70</v>
      </c>
      <c r="H7" s="14">
        <f>F7*0.5+G7*0.5</f>
        <v>70</v>
      </c>
      <c r="I7" s="13">
        <v>80</v>
      </c>
      <c r="J7" s="13">
        <v>82</v>
      </c>
      <c r="K7" s="13">
        <v>84</v>
      </c>
      <c r="L7" s="13">
        <v>78</v>
      </c>
      <c r="M7" s="13">
        <v>81</v>
      </c>
      <c r="N7" s="13">
        <f>AVERAGE(I7:M7)</f>
        <v>81</v>
      </c>
      <c r="O7" s="13">
        <f>H7*40%+N7*60%</f>
        <v>76.6</v>
      </c>
      <c r="P7" s="13" t="s">
        <v>21</v>
      </c>
      <c r="Q7" s="4"/>
      <c r="R7" s="4"/>
      <c r="S7" s="4"/>
      <c r="T7" s="4"/>
      <c r="U7" s="4"/>
      <c r="V7" s="4"/>
      <c r="W7" s="4"/>
      <c r="X7" s="4"/>
    </row>
    <row r="8" s="2" customFormat="1" ht="20" customHeight="1" spans="1:24">
      <c r="A8" s="13">
        <v>5</v>
      </c>
      <c r="B8" s="13" t="s">
        <v>28</v>
      </c>
      <c r="C8" s="13" t="str">
        <f>REPLACE($B8,2,1,"*")</f>
        <v>柯*</v>
      </c>
      <c r="D8" s="13" t="s">
        <v>29</v>
      </c>
      <c r="E8" s="13" t="s">
        <v>30</v>
      </c>
      <c r="F8" s="13">
        <v>66</v>
      </c>
      <c r="G8" s="13">
        <v>77</v>
      </c>
      <c r="H8" s="14">
        <f>F8*0.5+G8*0.5</f>
        <v>71.5</v>
      </c>
      <c r="I8" s="13">
        <v>82</v>
      </c>
      <c r="J8" s="13">
        <v>79</v>
      </c>
      <c r="K8" s="13">
        <v>81</v>
      </c>
      <c r="L8" s="13">
        <v>78</v>
      </c>
      <c r="M8" s="13">
        <v>85</v>
      </c>
      <c r="N8" s="13">
        <f>AVERAGE(I8:M8)</f>
        <v>81</v>
      </c>
      <c r="O8" s="13">
        <f>H8*40%+N8*60%</f>
        <v>77.2</v>
      </c>
      <c r="P8" s="13" t="s">
        <v>21</v>
      </c>
      <c r="Q8" s="4"/>
      <c r="R8" s="4"/>
      <c r="S8" s="4"/>
      <c r="T8" s="4"/>
      <c r="U8" s="4"/>
      <c r="V8" s="4"/>
      <c r="W8" s="4"/>
      <c r="X8" s="4"/>
    </row>
    <row r="11" spans="11:11">
      <c r="K11" s="3" t="s">
        <v>31</v>
      </c>
    </row>
  </sheetData>
  <autoFilter ref="A3:H8">
    <extLst/>
  </autoFilter>
  <mergeCells count="11">
    <mergeCell ref="A1:P1"/>
    <mergeCell ref="I2:N2"/>
    <mergeCell ref="A2:A3"/>
    <mergeCell ref="B2:B3"/>
    <mergeCell ref="C2:C3"/>
    <mergeCell ref="D2:D3"/>
    <mergeCell ref="E2:E3"/>
    <mergeCell ref="F2:F3"/>
    <mergeCell ref="G2:G3"/>
    <mergeCell ref="O2:O3"/>
    <mergeCell ref="P2:P3"/>
  </mergeCells>
  <conditionalFormatting sqref="C2">
    <cfRule type="duplicateValues" dxfId="0" priority="1"/>
  </conditionalFormatting>
  <conditionalFormatting sqref="B7">
    <cfRule type="duplicateValues" dxfId="0" priority="3"/>
  </conditionalFormatting>
  <conditionalFormatting sqref="B8">
    <cfRule type="duplicateValues" dxfId="0" priority="2"/>
  </conditionalFormatting>
  <conditionalFormatting sqref="A2:B2 D2 A9:D1048576">
    <cfRule type="duplicateValues" dxfId="0" priority="4"/>
  </conditionalFormatting>
  <printOptions horizontalCentered="1"/>
  <pageMargins left="0.314583333333333" right="0.314583333333333" top="0.196527777777778" bottom="0.196527777777778" header="0.314583333333333" footer="0.27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拟聘用名单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hwnic</dc:creator>
  <cp:lastModifiedBy>黄文力</cp:lastModifiedBy>
  <dcterms:created xsi:type="dcterms:W3CDTF">2024-02-26T03:33:00Z</dcterms:created>
  <dcterms:modified xsi:type="dcterms:W3CDTF">2024-03-27T07:15:16Z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84F8F5B644564CEE94D92C70FC62A89F_11</vt:lpwstr>
  </property>
  <property fmtid="{D5CDD505-2E9C-101B-9397-08002B2CF9AE}" pid="3" name="KSOProductBuildVer">
    <vt:lpwstr>2052-12.1.0.16417</vt:lpwstr>
  </property>
</Properties>
</file>